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миты" sheetId="1" r:id="rId1"/>
    <sheet name="Лист1" sheetId="2" r:id="rId2"/>
  </sheets>
  <definedNames>
    <definedName name="_xlnm._FilterDatabase" localSheetId="0" hidden="1">'Лимиты'!$A$7:$IV$46</definedName>
    <definedName name="_xlnm.Print_Area" localSheetId="0">'Лимиты'!$A$1:$O$46</definedName>
  </definedNames>
  <calcPr fullCalcOnLoad="1"/>
</workbook>
</file>

<file path=xl/sharedStrings.xml><?xml version="1.0" encoding="utf-8"?>
<sst xmlns="http://schemas.openxmlformats.org/spreadsheetml/2006/main" count="105" uniqueCount="96">
  <si>
    <t>№ п/п</t>
  </si>
  <si>
    <t>Наименование государственного учреждения</t>
  </si>
  <si>
    <t>Электроэнергия, тыс. кВт/час</t>
  </si>
  <si>
    <t>Вода, тыс. м3</t>
  </si>
  <si>
    <t>Газ, тыс. м3</t>
  </si>
  <si>
    <t>Тепло, Гкал</t>
  </si>
  <si>
    <t>1.13</t>
  </si>
  <si>
    <t>1.28</t>
  </si>
  <si>
    <t>ГКУЗ"Волг.обл.центр по проф.и борьбе со СПИД и инфекционными заболеваниям</t>
  </si>
  <si>
    <t>ГКУЗ "Волгогр. обл.туберкулёзная больница №2"</t>
  </si>
  <si>
    <t>ГБУЗ"Волгогр.обл.врачебно-физкульт.диспан.№4"</t>
  </si>
  <si>
    <t>ГКУЗ"Волгогр.обл.специализир.дом ребёнка№4"</t>
  </si>
  <si>
    <t>ГУЗ "Клиническая больница № 5"</t>
  </si>
  <si>
    <t>ГУЗ "Клиническая больница № 12"</t>
  </si>
  <si>
    <t>ГУЗ "Городская клиническая больница скорой медицинской помощи № 25"</t>
  </si>
  <si>
    <t>ГУЗ "Родильный дом № 4"</t>
  </si>
  <si>
    <t>ГУЗ "Клиническая поликлиника № 3"</t>
  </si>
  <si>
    <t>ГУЗ "Поликлиника № 5"</t>
  </si>
  <si>
    <t>ГУЗ "Клиническая поликлиника № 9"</t>
  </si>
  <si>
    <t>ГУЗ "Физиотерапевтическая поликлиника"</t>
  </si>
  <si>
    <t>ГУЗ "Детская поликлиника № 17"</t>
  </si>
  <si>
    <t>ГАУЗ "Стоматологическая поликлиника № 7"</t>
  </si>
  <si>
    <t>ГУЗ"Детская клиническая стоматологическая поликлиника № 2"</t>
  </si>
  <si>
    <t>ГБУЗ "Клиническая станция скорой медицинской помощи"г. Волжский</t>
  </si>
  <si>
    <t>ГБУЗ "Быковская ЦРБ"</t>
  </si>
  <si>
    <t>ГУЗ "Городищенская ЦРБ"</t>
  </si>
  <si>
    <t>ГУЗ "Иловлинская ЦРБ"</t>
  </si>
  <si>
    <t>ГБУЗ "Калачевская ЦРБ"</t>
  </si>
  <si>
    <t>ГБУЗ "Киквидзенская ЦРБ"</t>
  </si>
  <si>
    <t xml:space="preserve">ГБУЗ "ЦРБ Клетского муниципального района" </t>
  </si>
  <si>
    <t>ГБУЗ "Котельниковская ЦРБ"</t>
  </si>
  <si>
    <t>ГБУЗ "Кумылженская ЦРБ"</t>
  </si>
  <si>
    <t>ГБУЗ "ЦРБ Ольховского муниципального района"</t>
  </si>
  <si>
    <t>ГБУЗ "Светлоярская ЦРБ"</t>
  </si>
  <si>
    <t>ГБУЗ "Серафимовичская ЦРБ"</t>
  </si>
  <si>
    <t>ГБУЗ "Фроловская ЦРБ"</t>
  </si>
  <si>
    <t>ГБУЗ "Плотниковская участковая больница" Мих. р-н</t>
  </si>
  <si>
    <t>ГБУЗ "Большовская участковая больница" Мих. р-н</t>
  </si>
  <si>
    <t>ГБУЗ "Раковскаяучастковая больница" Мих. р-н</t>
  </si>
  <si>
    <t>ГБУЗ "Солодчинская участковая больница" Ольх.р-н</t>
  </si>
  <si>
    <t xml:space="preserve">ГБУЗ "Большелычакская участковая больница" Фроловский район </t>
  </si>
  <si>
    <t>ГБУЗ "Котельниковская стоматологическая пол-ка"</t>
  </si>
  <si>
    <t>ГБУЗ "Краснослободская городская больница"</t>
  </si>
  <si>
    <t>Министерство здравоохранения Волгоградской области</t>
  </si>
  <si>
    <t>1.53</t>
  </si>
  <si>
    <t>1.73</t>
  </si>
  <si>
    <t>1.75</t>
  </si>
  <si>
    <t>1.84</t>
  </si>
  <si>
    <t>1.87</t>
  </si>
  <si>
    <t>1.96</t>
  </si>
  <si>
    <t>1.100</t>
  </si>
  <si>
    <t>1.103</t>
  </si>
  <si>
    <t>1.105</t>
  </si>
  <si>
    <t>1.108</t>
  </si>
  <si>
    <t>1.116</t>
  </si>
  <si>
    <t>1.126</t>
  </si>
  <si>
    <t>1.137</t>
  </si>
  <si>
    <t>1.143</t>
  </si>
  <si>
    <t>1.160</t>
  </si>
  <si>
    <t>1.164</t>
  </si>
  <si>
    <t>1.165</t>
  </si>
  <si>
    <t>1.170</t>
  </si>
  <si>
    <t>1.171</t>
  </si>
  <si>
    <t>1.173</t>
  </si>
  <si>
    <t>1.174</t>
  </si>
  <si>
    <t>1.175</t>
  </si>
  <si>
    <t>1.177</t>
  </si>
  <si>
    <t>1.185</t>
  </si>
  <si>
    <t>1.188</t>
  </si>
  <si>
    <t>1.189</t>
  </si>
  <si>
    <t>1.194</t>
  </si>
  <si>
    <t>1.197</t>
  </si>
  <si>
    <t>1.199</t>
  </si>
  <si>
    <t>1.201</t>
  </si>
  <si>
    <t>1.203</t>
  </si>
  <si>
    <t>1.204</t>
  </si>
  <si>
    <t>1.218</t>
  </si>
  <si>
    <t>1.225</t>
  </si>
  <si>
    <t>аппарата органов исполнительной власти Волгоградской области</t>
  </si>
  <si>
    <t>Факт за 2013 год</t>
  </si>
  <si>
    <t>Лимит на 2013 год</t>
  </si>
  <si>
    <t>% к установленному лимиту</t>
  </si>
  <si>
    <t>Примечание</t>
  </si>
  <si>
    <t>Приложение №1</t>
  </si>
  <si>
    <t>СПИСОК</t>
  </si>
  <si>
    <t xml:space="preserve">участников собеседований по неисполнению лимитов потребления ТЭР подведомственных учреждений и </t>
  </si>
  <si>
    <t>Федеральный бюджет</t>
  </si>
  <si>
    <t>Областной бюджет</t>
  </si>
  <si>
    <t>Муниципальный бюджет</t>
  </si>
  <si>
    <t>Внебюджетные источники</t>
  </si>
  <si>
    <t>Итого поп опдпрограмме в т.ч.</t>
  </si>
  <si>
    <t>2012-2020</t>
  </si>
  <si>
    <t>1.229</t>
  </si>
  <si>
    <t xml:space="preserve">ГБУЗ "Детская поликлиника Камышинского  муниципального района" Волгоградской области </t>
  </si>
  <si>
    <t>Итого по подведомственным учреждениям</t>
  </si>
  <si>
    <t>ГБОУ СПО  «Волгоградский медицинский колледж 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</si>
</sst>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#,##0.0"/>
    <numFmt numFmtId="188" formatCode="#,##0.0000"/>
    <numFmt numFmtId="189" formatCode="0.000;[Red]0.000"/>
  </numFmts>
  <fonts count="2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7" fillId="17" borderId="10" xfId="0" applyNumberFormat="1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26" borderId="10" xfId="0" applyNumberFormat="1" applyFont="1" applyFill="1" applyBorder="1" applyAlignment="1">
      <alignment/>
    </xf>
    <xf numFmtId="2" fontId="9" fillId="26" borderId="10" xfId="0" applyNumberFormat="1" applyFont="1" applyFill="1" applyBorder="1" applyAlignment="1">
      <alignment/>
    </xf>
    <xf numFmtId="49" fontId="7" fillId="26" borderId="10" xfId="0" applyNumberFormat="1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_отчеы полные за  2013 ТЭР 2012-2013 ГКУ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workbookViewId="0" topLeftCell="A1">
      <selection activeCell="O33" sqref="O33"/>
    </sheetView>
  </sheetViews>
  <sheetFormatPr defaultColWidth="9.140625" defaultRowHeight="12.75"/>
  <cols>
    <col min="1" max="1" width="6.8515625" style="1" customWidth="1"/>
    <col min="2" max="2" width="37.7109375" style="1" customWidth="1"/>
    <col min="3" max="10" width="11.00390625" style="1" customWidth="1"/>
    <col min="11" max="11" width="11.421875" style="1" customWidth="1"/>
    <col min="12" max="14" width="11.28125" style="1" customWidth="1"/>
    <col min="15" max="15" width="14.8515625" style="1" customWidth="1"/>
    <col min="16" max="16384" width="9.140625" style="1" customWidth="1"/>
  </cols>
  <sheetData>
    <row r="1" spans="2:15" ht="16.5" customHeight="1">
      <c r="B1" s="38" t="s">
        <v>84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4" t="s">
        <v>83</v>
      </c>
    </row>
    <row r="2" spans="1:16" ht="17.25" customHeight="1">
      <c r="A2" s="5"/>
      <c r="B2" s="38" t="s">
        <v>85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5"/>
      <c r="P2" s="5"/>
    </row>
    <row r="3" spans="1:16" ht="25.5" customHeight="1">
      <c r="A3" s="5"/>
      <c r="B3" s="40" t="s">
        <v>78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5"/>
      <c r="P3" s="5"/>
    </row>
    <row r="4" spans="1:16" ht="15.75">
      <c r="A4" s="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5"/>
      <c r="P4" s="5"/>
    </row>
    <row r="5" spans="1:15" ht="30" customHeight="1">
      <c r="A5" s="34" t="s">
        <v>0</v>
      </c>
      <c r="B5" s="34" t="s">
        <v>1</v>
      </c>
      <c r="C5" s="34" t="s">
        <v>2</v>
      </c>
      <c r="D5" s="34"/>
      <c r="E5" s="34"/>
      <c r="F5" s="34" t="s">
        <v>5</v>
      </c>
      <c r="G5" s="34"/>
      <c r="H5" s="34"/>
      <c r="I5" s="34" t="s">
        <v>4</v>
      </c>
      <c r="J5" s="34"/>
      <c r="K5" s="34"/>
      <c r="L5" s="41" t="s">
        <v>3</v>
      </c>
      <c r="M5" s="42"/>
      <c r="N5" s="43"/>
      <c r="O5" s="34" t="s">
        <v>82</v>
      </c>
    </row>
    <row r="6" spans="1:15" ht="51">
      <c r="A6" s="34"/>
      <c r="B6" s="34"/>
      <c r="C6" s="7" t="s">
        <v>80</v>
      </c>
      <c r="D6" s="7" t="s">
        <v>79</v>
      </c>
      <c r="E6" s="7" t="s">
        <v>81</v>
      </c>
      <c r="F6" s="7" t="s">
        <v>80</v>
      </c>
      <c r="G6" s="7" t="s">
        <v>79</v>
      </c>
      <c r="H6" s="7" t="s">
        <v>81</v>
      </c>
      <c r="I6" s="7" t="s">
        <v>80</v>
      </c>
      <c r="J6" s="7" t="s">
        <v>79</v>
      </c>
      <c r="K6" s="7" t="s">
        <v>81</v>
      </c>
      <c r="L6" s="7" t="s">
        <v>80</v>
      </c>
      <c r="M6" s="7" t="s">
        <v>79</v>
      </c>
      <c r="N6" s="7" t="s">
        <v>81</v>
      </c>
      <c r="O6" s="39"/>
    </row>
    <row r="7" spans="1:15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2">
        <v>15</v>
      </c>
    </row>
    <row r="8" spans="1:15" ht="37.5" customHeight="1">
      <c r="A8" s="36" t="s">
        <v>43</v>
      </c>
      <c r="B8" s="3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35"/>
    </row>
    <row r="9" spans="1:15" ht="37.5" customHeight="1">
      <c r="A9" s="26" t="s">
        <v>6</v>
      </c>
      <c r="B9" s="27" t="s">
        <v>8</v>
      </c>
      <c r="C9" s="3">
        <v>136</v>
      </c>
      <c r="D9" s="10">
        <v>108.652</v>
      </c>
      <c r="E9" s="3">
        <f>(D9/C9)*100</f>
        <v>79.89117647058823</v>
      </c>
      <c r="F9" s="3">
        <v>217</v>
      </c>
      <c r="G9" s="4">
        <v>294.91</v>
      </c>
      <c r="H9" s="11">
        <f>(G9/F9)*100</f>
        <v>135.90322580645162</v>
      </c>
      <c r="I9" s="3">
        <v>0</v>
      </c>
      <c r="J9" s="3">
        <v>0</v>
      </c>
      <c r="K9" s="3">
        <v>0</v>
      </c>
      <c r="L9" s="3">
        <v>2.95</v>
      </c>
      <c r="M9" s="3">
        <v>2.838</v>
      </c>
      <c r="N9" s="3">
        <f>(M9/L9)*100</f>
        <v>96.20338983050847</v>
      </c>
      <c r="O9" s="35"/>
    </row>
    <row r="10" spans="1:15" ht="37.5" customHeight="1">
      <c r="A10" s="26" t="s">
        <v>7</v>
      </c>
      <c r="B10" s="27" t="s">
        <v>9</v>
      </c>
      <c r="C10" s="3">
        <v>56.7</v>
      </c>
      <c r="D10" s="10">
        <v>65.7</v>
      </c>
      <c r="E10" s="11">
        <f>(D10/C10)*100</f>
        <v>115.87301587301589</v>
      </c>
      <c r="F10" s="3">
        <v>0</v>
      </c>
      <c r="G10" s="4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5"/>
    </row>
    <row r="11" spans="1:15" ht="37.5" customHeight="1">
      <c r="A11" s="26" t="s">
        <v>44</v>
      </c>
      <c r="B11" s="27" t="s">
        <v>10</v>
      </c>
      <c r="C11" s="3">
        <v>16.8</v>
      </c>
      <c r="D11" s="10">
        <v>19.06</v>
      </c>
      <c r="E11" s="11">
        <f>(D11/C11)*100</f>
        <v>113.45238095238095</v>
      </c>
      <c r="F11" s="3">
        <v>167.7</v>
      </c>
      <c r="G11" s="4">
        <v>102.4</v>
      </c>
      <c r="H11" s="3">
        <f>(G11/F11)*100</f>
        <v>61.06141920095409</v>
      </c>
      <c r="I11" s="3">
        <v>0</v>
      </c>
      <c r="J11" s="3">
        <v>0</v>
      </c>
      <c r="K11" s="3">
        <v>0</v>
      </c>
      <c r="L11" s="3">
        <v>0.58</v>
      </c>
      <c r="M11" s="3">
        <v>0.58</v>
      </c>
      <c r="N11" s="12">
        <f>(M11/L11)*100</f>
        <v>100</v>
      </c>
      <c r="O11" s="35"/>
    </row>
    <row r="12" spans="1:15" ht="37.5" customHeight="1">
      <c r="A12" s="26" t="s">
        <v>45</v>
      </c>
      <c r="B12" s="27" t="s">
        <v>11</v>
      </c>
      <c r="C12" s="3">
        <v>383</v>
      </c>
      <c r="D12" s="10">
        <v>321.121</v>
      </c>
      <c r="E12" s="3">
        <f>(D12/C12)*100</f>
        <v>83.84360313315926</v>
      </c>
      <c r="F12" s="3">
        <v>732.505</v>
      </c>
      <c r="G12" s="4">
        <v>762.67</v>
      </c>
      <c r="H12" s="11">
        <f aca="true" t="shared" si="0" ref="H12:H22">(G12/F12)*100</f>
        <v>104.11806062757249</v>
      </c>
      <c r="I12" s="3">
        <v>0</v>
      </c>
      <c r="J12" s="3">
        <v>0</v>
      </c>
      <c r="K12" s="3">
        <v>0</v>
      </c>
      <c r="L12" s="3">
        <v>9.05</v>
      </c>
      <c r="M12" s="3">
        <v>10.238</v>
      </c>
      <c r="N12" s="11">
        <f aca="true" t="shared" si="1" ref="N12:N22">(M12/L12)*100</f>
        <v>113.1270718232044</v>
      </c>
      <c r="O12" s="35"/>
    </row>
    <row r="13" spans="1:15" ht="37.5" customHeight="1">
      <c r="A13" s="26" t="s">
        <v>46</v>
      </c>
      <c r="B13" s="27" t="s">
        <v>95</v>
      </c>
      <c r="C13" s="3">
        <f>400.3+151+227.9+240+40.1+27</f>
        <v>1086.3</v>
      </c>
      <c r="D13" s="10">
        <v>1067.851</v>
      </c>
      <c r="E13" s="12">
        <f>(D13/C13)*100</f>
        <v>98.30166620638867</v>
      </c>
      <c r="F13" s="3">
        <f>1654.6+820.7+508.2+1830+501.9+220</f>
        <v>5535.4</v>
      </c>
      <c r="G13" s="4">
        <v>5489.6</v>
      </c>
      <c r="H13" s="12">
        <f t="shared" si="0"/>
        <v>99.17259818621962</v>
      </c>
      <c r="I13" s="3">
        <v>0</v>
      </c>
      <c r="J13" s="3">
        <v>0.39</v>
      </c>
      <c r="K13" s="11">
        <v>3900</v>
      </c>
      <c r="L13" s="3">
        <f>30.7+3.75+4.9+5.35+0.44+0.54</f>
        <v>45.68</v>
      </c>
      <c r="M13" s="3">
        <v>44.512</v>
      </c>
      <c r="N13" s="12">
        <f t="shared" si="1"/>
        <v>97.4430823117338</v>
      </c>
      <c r="O13" s="35"/>
    </row>
    <row r="14" spans="1:15" ht="37.5" customHeight="1">
      <c r="A14" s="26" t="s">
        <v>47</v>
      </c>
      <c r="B14" s="27" t="s">
        <v>12</v>
      </c>
      <c r="C14" s="3">
        <v>1000.8</v>
      </c>
      <c r="D14" s="10">
        <v>1179.312</v>
      </c>
      <c r="E14" s="11">
        <f aca="true" t="shared" si="2" ref="E14:E24">(D14/C14)*100</f>
        <v>117.83693045563548</v>
      </c>
      <c r="F14" s="3">
        <v>4192.32</v>
      </c>
      <c r="G14" s="4">
        <v>2229.11</v>
      </c>
      <c r="H14" s="3">
        <f t="shared" si="0"/>
        <v>53.17127509350432</v>
      </c>
      <c r="I14" s="3">
        <v>56.5</v>
      </c>
      <c r="J14" s="3">
        <v>52.066</v>
      </c>
      <c r="K14" s="3">
        <f>(J14/I14)*100</f>
        <v>92.15221238938054</v>
      </c>
      <c r="L14" s="3">
        <v>67.75</v>
      </c>
      <c r="M14" s="3">
        <v>28.105</v>
      </c>
      <c r="N14" s="3">
        <f t="shared" si="1"/>
        <v>41.48339483394834</v>
      </c>
      <c r="O14" s="35"/>
    </row>
    <row r="15" spans="1:15" ht="37.5" customHeight="1">
      <c r="A15" s="26" t="s">
        <v>48</v>
      </c>
      <c r="B15" s="27" t="s">
        <v>13</v>
      </c>
      <c r="C15" s="3">
        <v>423.036</v>
      </c>
      <c r="D15" s="10">
        <v>411.854</v>
      </c>
      <c r="E15" s="3">
        <f t="shared" si="2"/>
        <v>97.3567261415104</v>
      </c>
      <c r="F15" s="3">
        <v>1280</v>
      </c>
      <c r="G15" s="4">
        <v>1418.13</v>
      </c>
      <c r="H15" s="11">
        <f t="shared" si="0"/>
        <v>110.79140625000001</v>
      </c>
      <c r="I15" s="3">
        <v>0</v>
      </c>
      <c r="J15" s="3">
        <v>0</v>
      </c>
      <c r="K15" s="3">
        <v>0</v>
      </c>
      <c r="L15" s="3">
        <v>22.05</v>
      </c>
      <c r="M15" s="3">
        <v>20.9</v>
      </c>
      <c r="N15" s="3">
        <f t="shared" si="1"/>
        <v>94.7845804988662</v>
      </c>
      <c r="O15" s="35"/>
    </row>
    <row r="16" spans="1:15" ht="37.5" customHeight="1">
      <c r="A16" s="26" t="s">
        <v>49</v>
      </c>
      <c r="B16" s="27" t="s">
        <v>14</v>
      </c>
      <c r="C16" s="3">
        <v>4228.5</v>
      </c>
      <c r="D16" s="10">
        <v>3249.9</v>
      </c>
      <c r="E16" s="3">
        <f t="shared" si="2"/>
        <v>76.85704150407946</v>
      </c>
      <c r="F16" s="3">
        <v>5287.04</v>
      </c>
      <c r="G16" s="4">
        <v>6776.41</v>
      </c>
      <c r="H16" s="11">
        <f t="shared" si="0"/>
        <v>128.17020487834404</v>
      </c>
      <c r="I16" s="3">
        <v>0</v>
      </c>
      <c r="J16" s="3">
        <v>0</v>
      </c>
      <c r="K16" s="3">
        <v>0</v>
      </c>
      <c r="L16" s="3">
        <v>66.845</v>
      </c>
      <c r="M16" s="3">
        <v>46.68</v>
      </c>
      <c r="N16" s="3">
        <f t="shared" si="1"/>
        <v>69.83319620016456</v>
      </c>
      <c r="O16" s="35"/>
    </row>
    <row r="17" spans="1:15" ht="15">
      <c r="A17" s="26" t="s">
        <v>50</v>
      </c>
      <c r="B17" s="27" t="s">
        <v>15</v>
      </c>
      <c r="C17" s="3">
        <v>300</v>
      </c>
      <c r="D17" s="10">
        <v>285.845</v>
      </c>
      <c r="E17" s="3">
        <f t="shared" si="2"/>
        <v>95.28166666666668</v>
      </c>
      <c r="F17" s="3">
        <v>939.72</v>
      </c>
      <c r="G17" s="4">
        <v>1086.567</v>
      </c>
      <c r="H17" s="11">
        <f t="shared" si="0"/>
        <v>115.62667603115821</v>
      </c>
      <c r="I17" s="3">
        <v>0</v>
      </c>
      <c r="J17" s="3">
        <v>0</v>
      </c>
      <c r="K17" s="3">
        <v>0</v>
      </c>
      <c r="L17" s="3">
        <v>21.9</v>
      </c>
      <c r="M17" s="3">
        <v>12.123</v>
      </c>
      <c r="N17" s="3">
        <f t="shared" si="1"/>
        <v>55.35616438356165</v>
      </c>
      <c r="O17" s="31"/>
    </row>
    <row r="18" spans="1:15" ht="15">
      <c r="A18" s="26" t="s">
        <v>51</v>
      </c>
      <c r="B18" s="27" t="s">
        <v>16</v>
      </c>
      <c r="C18" s="3">
        <v>360</v>
      </c>
      <c r="D18" s="10">
        <v>289.185</v>
      </c>
      <c r="E18" s="3">
        <f t="shared" si="2"/>
        <v>80.32916666666667</v>
      </c>
      <c r="F18" s="3">
        <v>467.2</v>
      </c>
      <c r="G18" s="4">
        <v>558</v>
      </c>
      <c r="H18" s="11">
        <f t="shared" si="0"/>
        <v>119.43493150684932</v>
      </c>
      <c r="I18" s="3">
        <v>0</v>
      </c>
      <c r="J18" s="3">
        <v>0</v>
      </c>
      <c r="K18" s="3">
        <v>0</v>
      </c>
      <c r="L18" s="3">
        <v>12.32</v>
      </c>
      <c r="M18" s="3">
        <v>8.981</v>
      </c>
      <c r="N18" s="3">
        <f t="shared" si="1"/>
        <v>72.89772727272728</v>
      </c>
      <c r="O18" s="31"/>
    </row>
    <row r="19" spans="1:15" ht="15">
      <c r="A19" s="26" t="s">
        <v>52</v>
      </c>
      <c r="B19" s="27" t="s">
        <v>17</v>
      </c>
      <c r="C19" s="3">
        <v>86</v>
      </c>
      <c r="D19" s="10">
        <v>86</v>
      </c>
      <c r="E19" s="3">
        <f t="shared" si="2"/>
        <v>100</v>
      </c>
      <c r="F19" s="3">
        <v>416.7</v>
      </c>
      <c r="G19" s="4">
        <v>435.018</v>
      </c>
      <c r="H19" s="11">
        <f t="shared" si="0"/>
        <v>104.39596832253419</v>
      </c>
      <c r="I19" s="3">
        <v>0</v>
      </c>
      <c r="J19" s="3">
        <v>0.645</v>
      </c>
      <c r="K19" s="11">
        <v>6500</v>
      </c>
      <c r="L19" s="3">
        <v>2.8</v>
      </c>
      <c r="M19" s="3">
        <v>1.74</v>
      </c>
      <c r="N19" s="3">
        <f t="shared" si="1"/>
        <v>62.142857142857146</v>
      </c>
      <c r="O19" s="31"/>
    </row>
    <row r="20" spans="1:15" ht="15">
      <c r="A20" s="26" t="s">
        <v>53</v>
      </c>
      <c r="B20" s="27" t="s">
        <v>18</v>
      </c>
      <c r="C20" s="3">
        <v>238.74</v>
      </c>
      <c r="D20" s="10">
        <v>238.631</v>
      </c>
      <c r="E20" s="3">
        <f t="shared" si="2"/>
        <v>99.95434363742983</v>
      </c>
      <c r="F20" s="3">
        <v>579.04</v>
      </c>
      <c r="G20" s="4">
        <v>680.057</v>
      </c>
      <c r="H20" s="11">
        <f t="shared" si="0"/>
        <v>117.44559961315282</v>
      </c>
      <c r="I20" s="3">
        <v>0</v>
      </c>
      <c r="J20" s="3">
        <v>0</v>
      </c>
      <c r="K20" s="3">
        <v>0</v>
      </c>
      <c r="L20" s="3">
        <v>4.18</v>
      </c>
      <c r="M20" s="3">
        <v>4.096</v>
      </c>
      <c r="N20" s="3">
        <f t="shared" si="1"/>
        <v>97.99043062200958</v>
      </c>
      <c r="O20" s="31"/>
    </row>
    <row r="21" spans="1:15" ht="15">
      <c r="A21" s="26" t="s">
        <v>54</v>
      </c>
      <c r="B21" s="27" t="s">
        <v>19</v>
      </c>
      <c r="C21" s="3">
        <v>66.35</v>
      </c>
      <c r="D21" s="10">
        <v>62.543</v>
      </c>
      <c r="E21" s="3">
        <f t="shared" si="2"/>
        <v>94.26224566691786</v>
      </c>
      <c r="F21" s="3">
        <v>282.74</v>
      </c>
      <c r="G21" s="4">
        <v>302.515</v>
      </c>
      <c r="H21" s="11">
        <f t="shared" si="0"/>
        <v>106.99405814529248</v>
      </c>
      <c r="I21" s="3">
        <v>0</v>
      </c>
      <c r="J21" s="3">
        <v>0</v>
      </c>
      <c r="K21" s="3">
        <v>0</v>
      </c>
      <c r="L21" s="3">
        <v>3.26</v>
      </c>
      <c r="M21" s="3">
        <v>4.25</v>
      </c>
      <c r="N21" s="11">
        <f t="shared" si="1"/>
        <v>130.3680981595092</v>
      </c>
      <c r="O21" s="31"/>
    </row>
    <row r="22" spans="1:15" ht="15">
      <c r="A22" s="26" t="s">
        <v>55</v>
      </c>
      <c r="B22" s="27" t="s">
        <v>20</v>
      </c>
      <c r="C22" s="3">
        <v>48.5</v>
      </c>
      <c r="D22" s="10">
        <v>44.8</v>
      </c>
      <c r="E22" s="3">
        <f t="shared" si="2"/>
        <v>92.37113402061856</v>
      </c>
      <c r="F22" s="3">
        <v>239.1</v>
      </c>
      <c r="G22" s="4">
        <v>279.7</v>
      </c>
      <c r="H22" s="11">
        <f t="shared" si="0"/>
        <v>116.98034295273945</v>
      </c>
      <c r="I22" s="3">
        <v>5</v>
      </c>
      <c r="J22" s="3">
        <v>4.45</v>
      </c>
      <c r="K22" s="3">
        <f>(J22/I22)*100</f>
        <v>89</v>
      </c>
      <c r="L22" s="3">
        <v>1.52</v>
      </c>
      <c r="M22" s="3">
        <v>1.52</v>
      </c>
      <c r="N22" s="3">
        <f t="shared" si="1"/>
        <v>100</v>
      </c>
      <c r="O22" s="31"/>
    </row>
    <row r="23" spans="1:15" ht="25.5">
      <c r="A23" s="26" t="s">
        <v>56</v>
      </c>
      <c r="B23" s="27" t="s">
        <v>21</v>
      </c>
      <c r="C23" s="3">
        <v>116.7</v>
      </c>
      <c r="D23" s="10">
        <v>127.102</v>
      </c>
      <c r="E23" s="11">
        <f t="shared" si="2"/>
        <v>108.91345329905742</v>
      </c>
      <c r="F23" s="3">
        <v>146</v>
      </c>
      <c r="G23" s="4">
        <v>150.2</v>
      </c>
      <c r="H23" s="11">
        <f aca="true" t="shared" si="3" ref="H23:H36">(G23/F23)*100</f>
        <v>102.87671232876711</v>
      </c>
      <c r="I23" s="3">
        <v>2.73</v>
      </c>
      <c r="J23" s="3">
        <v>1.775</v>
      </c>
      <c r="K23" s="3">
        <f aca="true" t="shared" si="4" ref="K23:K36">(J23/I23)*100</f>
        <v>65.01831501831502</v>
      </c>
      <c r="L23" s="3">
        <v>3.7</v>
      </c>
      <c r="M23" s="3">
        <v>4.26</v>
      </c>
      <c r="N23" s="11">
        <f aca="true" t="shared" si="5" ref="N23:N36">(M23/L23)*100</f>
        <v>115.13513513513512</v>
      </c>
      <c r="O23" s="31"/>
    </row>
    <row r="24" spans="1:15" ht="25.5">
      <c r="A24" s="26" t="s">
        <v>57</v>
      </c>
      <c r="B24" s="27" t="s">
        <v>22</v>
      </c>
      <c r="C24" s="3">
        <v>110</v>
      </c>
      <c r="D24" s="10">
        <v>92.6</v>
      </c>
      <c r="E24" s="3">
        <f t="shared" si="2"/>
        <v>84.18181818181819</v>
      </c>
      <c r="F24" s="3">
        <v>170</v>
      </c>
      <c r="G24" s="4">
        <v>191.6</v>
      </c>
      <c r="H24" s="11">
        <f t="shared" si="3"/>
        <v>112.70588235294116</v>
      </c>
      <c r="I24" s="3">
        <v>0</v>
      </c>
      <c r="J24" s="3">
        <v>0</v>
      </c>
      <c r="K24" s="3">
        <v>0</v>
      </c>
      <c r="L24" s="3">
        <v>2.64</v>
      </c>
      <c r="M24" s="3">
        <v>1.647</v>
      </c>
      <c r="N24" s="3">
        <f t="shared" si="5"/>
        <v>62.386363636363626</v>
      </c>
      <c r="O24" s="31"/>
    </row>
    <row r="25" spans="1:15" s="6" customFormat="1" ht="25.5">
      <c r="A25" s="26" t="s">
        <v>58</v>
      </c>
      <c r="B25" s="27" t="s">
        <v>23</v>
      </c>
      <c r="C25" s="3">
        <v>300</v>
      </c>
      <c r="D25" s="10">
        <v>306.915</v>
      </c>
      <c r="E25" s="11">
        <f aca="true" t="shared" si="6" ref="E25:E42">(D25/C25)*100</f>
        <v>102.305</v>
      </c>
      <c r="F25" s="3">
        <v>1300</v>
      </c>
      <c r="G25" s="4">
        <v>1265.12</v>
      </c>
      <c r="H25" s="3">
        <f t="shared" si="3"/>
        <v>97.31692307692306</v>
      </c>
      <c r="I25" s="3">
        <v>0</v>
      </c>
      <c r="J25" s="3">
        <v>0</v>
      </c>
      <c r="K25" s="3">
        <v>0</v>
      </c>
      <c r="L25" s="3">
        <v>2.2</v>
      </c>
      <c r="M25" s="3">
        <v>3.301</v>
      </c>
      <c r="N25" s="11">
        <f t="shared" si="5"/>
        <v>150.04545454545456</v>
      </c>
      <c r="O25" s="22"/>
    </row>
    <row r="26" spans="1:15" ht="48" customHeight="1">
      <c r="A26" s="26" t="s">
        <v>59</v>
      </c>
      <c r="B26" s="27" t="s">
        <v>24</v>
      </c>
      <c r="C26" s="3">
        <v>605</v>
      </c>
      <c r="D26" s="10">
        <v>509.849</v>
      </c>
      <c r="E26" s="3">
        <f t="shared" si="6"/>
        <v>84.27256198347108</v>
      </c>
      <c r="F26" s="3">
        <v>0</v>
      </c>
      <c r="G26" s="4">
        <v>0</v>
      </c>
      <c r="H26" s="3">
        <v>0</v>
      </c>
      <c r="I26" s="3">
        <v>570</v>
      </c>
      <c r="J26" s="3">
        <v>487.93</v>
      </c>
      <c r="K26" s="3">
        <f t="shared" si="4"/>
        <v>85.60175438596491</v>
      </c>
      <c r="L26" s="3">
        <v>17.5</v>
      </c>
      <c r="M26" s="3">
        <v>22.9</v>
      </c>
      <c r="N26" s="11">
        <f t="shared" si="5"/>
        <v>130.85714285714286</v>
      </c>
      <c r="O26" s="33"/>
    </row>
    <row r="27" spans="1:15" ht="15">
      <c r="A27" s="26" t="s">
        <v>60</v>
      </c>
      <c r="B27" s="27" t="s">
        <v>25</v>
      </c>
      <c r="C27" s="3">
        <v>880</v>
      </c>
      <c r="D27" s="10">
        <v>862.4</v>
      </c>
      <c r="E27" s="3">
        <f t="shared" si="6"/>
        <v>98</v>
      </c>
      <c r="F27" s="3">
        <v>1969.7</v>
      </c>
      <c r="G27" s="4">
        <v>1302.96</v>
      </c>
      <c r="H27" s="3">
        <f t="shared" si="3"/>
        <v>66.15017515357668</v>
      </c>
      <c r="I27" s="3">
        <v>215</v>
      </c>
      <c r="J27" s="3">
        <v>174.68</v>
      </c>
      <c r="K27" s="3">
        <f t="shared" si="4"/>
        <v>81.24651162790698</v>
      </c>
      <c r="L27" s="3">
        <v>10.95</v>
      </c>
      <c r="M27" s="3">
        <v>18.761</v>
      </c>
      <c r="N27" s="11">
        <f t="shared" si="5"/>
        <v>171.33333333333334</v>
      </c>
      <c r="O27" s="32"/>
    </row>
    <row r="28" spans="1:15" ht="15">
      <c r="A28" s="26" t="s">
        <v>61</v>
      </c>
      <c r="B28" s="27" t="s">
        <v>26</v>
      </c>
      <c r="C28" s="3">
        <v>886.6</v>
      </c>
      <c r="D28" s="10">
        <v>860.184</v>
      </c>
      <c r="E28" s="3">
        <f t="shared" si="6"/>
        <v>97.02052785923753</v>
      </c>
      <c r="F28" s="3">
        <v>903.1</v>
      </c>
      <c r="G28" s="4">
        <v>1049</v>
      </c>
      <c r="H28" s="11">
        <f t="shared" si="3"/>
        <v>116.15546451112833</v>
      </c>
      <c r="I28" s="3">
        <v>740</v>
      </c>
      <c r="J28" s="3">
        <v>490.74</v>
      </c>
      <c r="K28" s="3">
        <f t="shared" si="4"/>
        <v>66.31621621621622</v>
      </c>
      <c r="L28" s="3">
        <v>30.7</v>
      </c>
      <c r="M28" s="3">
        <v>27.4</v>
      </c>
      <c r="N28" s="3">
        <f t="shared" si="5"/>
        <v>89.25081433224756</v>
      </c>
      <c r="O28" s="31"/>
    </row>
    <row r="29" spans="1:15" ht="15">
      <c r="A29" s="26" t="s">
        <v>62</v>
      </c>
      <c r="B29" s="27" t="s">
        <v>27</v>
      </c>
      <c r="C29" s="3">
        <v>1900</v>
      </c>
      <c r="D29" s="10">
        <v>1863.7</v>
      </c>
      <c r="E29" s="3">
        <f t="shared" si="6"/>
        <v>98.08947368421053</v>
      </c>
      <c r="F29" s="3">
        <v>3500</v>
      </c>
      <c r="G29" s="4">
        <v>3081.11</v>
      </c>
      <c r="H29" s="3">
        <f t="shared" si="3"/>
        <v>88.03171428571429</v>
      </c>
      <c r="I29" s="3">
        <v>5.9</v>
      </c>
      <c r="J29" s="3">
        <v>55.9</v>
      </c>
      <c r="K29" s="11">
        <f t="shared" si="4"/>
        <v>947.4576271186439</v>
      </c>
      <c r="L29" s="3">
        <v>50</v>
      </c>
      <c r="M29" s="3">
        <v>49.873</v>
      </c>
      <c r="N29" s="3">
        <f t="shared" si="5"/>
        <v>99.746</v>
      </c>
      <c r="O29" s="32"/>
    </row>
    <row r="30" spans="1:15" ht="36.75" customHeight="1">
      <c r="A30" s="26" t="s">
        <v>63</v>
      </c>
      <c r="B30" s="27" t="s">
        <v>28</v>
      </c>
      <c r="C30" s="3">
        <v>531.1</v>
      </c>
      <c r="D30" s="10">
        <v>484.626</v>
      </c>
      <c r="E30" s="3">
        <f t="shared" si="6"/>
        <v>91.24948220674072</v>
      </c>
      <c r="F30" s="3">
        <v>152.7</v>
      </c>
      <c r="G30" s="4">
        <v>230.5</v>
      </c>
      <c r="H30" s="11">
        <f t="shared" si="3"/>
        <v>150.9495743287492</v>
      </c>
      <c r="I30" s="3">
        <v>501.8</v>
      </c>
      <c r="J30" s="3">
        <v>434.724</v>
      </c>
      <c r="K30" s="3">
        <f t="shared" si="4"/>
        <v>86.63292148266241</v>
      </c>
      <c r="L30" s="3">
        <v>2.29</v>
      </c>
      <c r="M30" s="3">
        <v>1.088</v>
      </c>
      <c r="N30" s="3">
        <f t="shared" si="5"/>
        <v>47.51091703056769</v>
      </c>
      <c r="O30" s="31"/>
    </row>
    <row r="31" spans="1:15" ht="38.25" customHeight="1">
      <c r="A31" s="26" t="s">
        <v>64</v>
      </c>
      <c r="B31" s="27" t="s">
        <v>29</v>
      </c>
      <c r="C31" s="3">
        <v>488.24</v>
      </c>
      <c r="D31" s="10">
        <v>578</v>
      </c>
      <c r="E31" s="11">
        <f t="shared" si="6"/>
        <v>118.38440111420611</v>
      </c>
      <c r="F31" s="3">
        <v>1414.2</v>
      </c>
      <c r="G31" s="4">
        <v>2243.43</v>
      </c>
      <c r="H31" s="11">
        <f t="shared" si="3"/>
        <v>158.63597793805684</v>
      </c>
      <c r="I31" s="3">
        <v>391.03</v>
      </c>
      <c r="J31" s="3">
        <v>88.1</v>
      </c>
      <c r="K31" s="3">
        <f t="shared" si="4"/>
        <v>22.530240646497713</v>
      </c>
      <c r="L31" s="3">
        <v>11.8</v>
      </c>
      <c r="M31" s="3">
        <v>10.9</v>
      </c>
      <c r="N31" s="3">
        <f t="shared" si="5"/>
        <v>92.37288135593221</v>
      </c>
      <c r="O31" s="31"/>
    </row>
    <row r="32" spans="1:15" ht="33" customHeight="1">
      <c r="A32" s="26" t="s">
        <v>65</v>
      </c>
      <c r="B32" s="27" t="s">
        <v>30</v>
      </c>
      <c r="C32" s="3">
        <v>900</v>
      </c>
      <c r="D32" s="10">
        <v>727.09</v>
      </c>
      <c r="E32" s="3">
        <f t="shared" si="6"/>
        <v>80.78777777777778</v>
      </c>
      <c r="F32" s="3">
        <v>1742</v>
      </c>
      <c r="G32" s="4">
        <v>1967.93</v>
      </c>
      <c r="H32" s="11">
        <f t="shared" si="3"/>
        <v>112.96957520091848</v>
      </c>
      <c r="I32" s="3">
        <v>0</v>
      </c>
      <c r="J32" s="3">
        <v>1.1</v>
      </c>
      <c r="K32" s="11">
        <v>1100</v>
      </c>
      <c r="L32" s="3">
        <v>41.75</v>
      </c>
      <c r="M32" s="3">
        <v>26.37</v>
      </c>
      <c r="N32" s="3">
        <f t="shared" si="5"/>
        <v>63.16167664670659</v>
      </c>
      <c r="O32" s="31"/>
    </row>
    <row r="33" spans="1:15" ht="36.75" customHeight="1">
      <c r="A33" s="26" t="s">
        <v>66</v>
      </c>
      <c r="B33" s="27" t="s">
        <v>31</v>
      </c>
      <c r="C33" s="3">
        <v>750.5</v>
      </c>
      <c r="D33" s="10">
        <v>656.424</v>
      </c>
      <c r="E33" s="3">
        <f t="shared" si="6"/>
        <v>87.46489007328448</v>
      </c>
      <c r="F33" s="3">
        <v>562.3</v>
      </c>
      <c r="G33" s="4">
        <v>562.3</v>
      </c>
      <c r="H33" s="3">
        <f t="shared" si="3"/>
        <v>100</v>
      </c>
      <c r="I33" s="3">
        <v>467.5</v>
      </c>
      <c r="J33" s="3">
        <v>425.394</v>
      </c>
      <c r="K33" s="3">
        <f t="shared" si="4"/>
        <v>90.99336898395723</v>
      </c>
      <c r="L33" s="3">
        <v>6</v>
      </c>
      <c r="M33" s="3">
        <v>7.8724</v>
      </c>
      <c r="N33" s="11">
        <f t="shared" si="5"/>
        <v>131.20666666666668</v>
      </c>
      <c r="O33" s="21"/>
    </row>
    <row r="34" spans="1:15" ht="25.5">
      <c r="A34" s="26" t="s">
        <v>67</v>
      </c>
      <c r="B34" s="27" t="s">
        <v>32</v>
      </c>
      <c r="C34" s="3">
        <v>304.13</v>
      </c>
      <c r="D34" s="10">
        <v>298.78</v>
      </c>
      <c r="E34" s="3">
        <f t="shared" si="6"/>
        <v>98.2408838325716</v>
      </c>
      <c r="F34" s="3">
        <v>947.76</v>
      </c>
      <c r="G34" s="4">
        <v>934.39</v>
      </c>
      <c r="H34" s="3">
        <f t="shared" si="3"/>
        <v>98.58930530936102</v>
      </c>
      <c r="I34" s="3">
        <v>43.74</v>
      </c>
      <c r="J34" s="3">
        <v>35.6</v>
      </c>
      <c r="K34" s="3">
        <f t="shared" si="4"/>
        <v>81.39003200731597</v>
      </c>
      <c r="L34" s="3">
        <v>10.47</v>
      </c>
      <c r="M34" s="3">
        <v>13.47</v>
      </c>
      <c r="N34" s="11">
        <f t="shared" si="5"/>
        <v>128.65329512893982</v>
      </c>
      <c r="O34" s="22"/>
    </row>
    <row r="35" spans="1:15" ht="15">
      <c r="A35" s="26" t="s">
        <v>68</v>
      </c>
      <c r="B35" s="27" t="s">
        <v>33</v>
      </c>
      <c r="C35" s="3">
        <v>1152.23</v>
      </c>
      <c r="D35" s="10">
        <v>963.59</v>
      </c>
      <c r="E35" s="3">
        <f t="shared" si="6"/>
        <v>83.62826866163874</v>
      </c>
      <c r="F35" s="3">
        <v>360.6</v>
      </c>
      <c r="G35" s="4">
        <v>344.134</v>
      </c>
      <c r="H35" s="3">
        <f t="shared" si="3"/>
        <v>95.43372157515252</v>
      </c>
      <c r="I35" s="3">
        <v>55</v>
      </c>
      <c r="J35" s="3">
        <v>235.583</v>
      </c>
      <c r="K35" s="11">
        <f t="shared" si="4"/>
        <v>428.33272727272725</v>
      </c>
      <c r="L35" s="3">
        <v>32.71</v>
      </c>
      <c r="M35" s="3">
        <v>24.11974</v>
      </c>
      <c r="N35" s="3">
        <f t="shared" si="5"/>
        <v>73.73812289819627</v>
      </c>
      <c r="O35" s="31"/>
    </row>
    <row r="36" spans="1:15" ht="15">
      <c r="A36" s="26" t="s">
        <v>69</v>
      </c>
      <c r="B36" s="27" t="s">
        <v>34</v>
      </c>
      <c r="C36" s="3">
        <v>733</v>
      </c>
      <c r="D36" s="10">
        <v>656.94</v>
      </c>
      <c r="E36" s="3">
        <f t="shared" si="6"/>
        <v>89.62346521145976</v>
      </c>
      <c r="F36" s="3">
        <v>1593</v>
      </c>
      <c r="G36" s="4">
        <v>2458.56</v>
      </c>
      <c r="H36" s="11">
        <f t="shared" si="3"/>
        <v>154.33521657250472</v>
      </c>
      <c r="I36" s="3">
        <v>180</v>
      </c>
      <c r="J36" s="3">
        <v>104.29</v>
      </c>
      <c r="K36" s="3">
        <f t="shared" si="4"/>
        <v>57.9388888888889</v>
      </c>
      <c r="L36" s="3">
        <v>17.7</v>
      </c>
      <c r="M36" s="3">
        <v>17.067</v>
      </c>
      <c r="N36" s="3">
        <f t="shared" si="5"/>
        <v>96.42372881355932</v>
      </c>
      <c r="O36" s="32"/>
    </row>
    <row r="37" spans="1:21" ht="18" customHeight="1">
      <c r="A37" s="26" t="s">
        <v>70</v>
      </c>
      <c r="B37" s="27" t="s">
        <v>35</v>
      </c>
      <c r="C37" s="3">
        <v>700</v>
      </c>
      <c r="D37" s="10">
        <v>921.06</v>
      </c>
      <c r="E37" s="11">
        <f t="shared" si="6"/>
        <v>131.57999999999998</v>
      </c>
      <c r="F37" s="3">
        <v>3788.1</v>
      </c>
      <c r="G37" s="4">
        <v>3663.68</v>
      </c>
      <c r="H37" s="3">
        <f aca="true" t="shared" si="7" ref="H37:H45">(G37/F37)*100</f>
        <v>96.71550381457723</v>
      </c>
      <c r="I37" s="3">
        <v>8.1</v>
      </c>
      <c r="J37" s="3">
        <v>6.8</v>
      </c>
      <c r="K37" s="3">
        <f aca="true" t="shared" si="8" ref="K37:K42">(J37/I37)*100</f>
        <v>83.95061728395062</v>
      </c>
      <c r="L37" s="3">
        <v>69.5</v>
      </c>
      <c r="M37" s="3">
        <v>73.5</v>
      </c>
      <c r="N37" s="11">
        <f aca="true" t="shared" si="9" ref="N37:N45">(M37/L37)*100</f>
        <v>105.75539568345324</v>
      </c>
      <c r="O37" s="31"/>
      <c r="P37" s="5"/>
      <c r="Q37" s="5"/>
      <c r="R37" s="5"/>
      <c r="S37" s="5"/>
      <c r="T37" s="5"/>
      <c r="U37" s="5"/>
    </row>
    <row r="38" spans="1:15" ht="25.5">
      <c r="A38" s="26" t="s">
        <v>71</v>
      </c>
      <c r="B38" s="27" t="s">
        <v>36</v>
      </c>
      <c r="C38" s="3">
        <v>254.7</v>
      </c>
      <c r="D38" s="10">
        <v>122.544</v>
      </c>
      <c r="E38" s="3">
        <f t="shared" si="6"/>
        <v>48.113074204947</v>
      </c>
      <c r="F38" s="3">
        <v>0</v>
      </c>
      <c r="G38" s="4">
        <v>0</v>
      </c>
      <c r="H38" s="3">
        <v>0</v>
      </c>
      <c r="I38" s="3">
        <v>5.4</v>
      </c>
      <c r="J38" s="3">
        <v>3.288</v>
      </c>
      <c r="K38" s="3">
        <f t="shared" si="8"/>
        <v>60.88888888888888</v>
      </c>
      <c r="L38" s="3">
        <v>0.13</v>
      </c>
      <c r="M38" s="3">
        <v>0.96</v>
      </c>
      <c r="N38" s="11">
        <f t="shared" si="9"/>
        <v>738.4615384615385</v>
      </c>
      <c r="O38" s="31"/>
    </row>
    <row r="39" spans="1:15" ht="25.5">
      <c r="A39" s="26" t="s">
        <v>72</v>
      </c>
      <c r="B39" s="27" t="s">
        <v>37</v>
      </c>
      <c r="C39" s="3">
        <v>126.7</v>
      </c>
      <c r="D39" s="10">
        <v>64.298</v>
      </c>
      <c r="E39" s="3">
        <f t="shared" si="6"/>
        <v>50.74822415153907</v>
      </c>
      <c r="F39" s="3">
        <v>26.14</v>
      </c>
      <c r="G39" s="4">
        <v>0</v>
      </c>
      <c r="H39" s="3">
        <f t="shared" si="7"/>
        <v>0</v>
      </c>
      <c r="I39" s="3">
        <v>89.4</v>
      </c>
      <c r="J39" s="3">
        <v>71.158</v>
      </c>
      <c r="K39" s="3">
        <f t="shared" si="8"/>
        <v>79.59507829977628</v>
      </c>
      <c r="L39" s="3">
        <v>0.02</v>
      </c>
      <c r="M39" s="3">
        <v>0.12359999999999999</v>
      </c>
      <c r="N39" s="11">
        <f t="shared" si="9"/>
        <v>617.9999999999999</v>
      </c>
      <c r="O39" s="31"/>
    </row>
    <row r="40" spans="1:15" ht="25.5">
      <c r="A40" s="26" t="s">
        <v>73</v>
      </c>
      <c r="B40" s="27" t="s">
        <v>38</v>
      </c>
      <c r="C40" s="3">
        <v>103.9</v>
      </c>
      <c r="D40" s="10">
        <v>52.975</v>
      </c>
      <c r="E40" s="3">
        <f t="shared" si="6"/>
        <v>50.98652550529354</v>
      </c>
      <c r="F40" s="3">
        <v>0</v>
      </c>
      <c r="G40" s="4">
        <v>0</v>
      </c>
      <c r="H40" s="3">
        <v>0</v>
      </c>
      <c r="I40" s="3">
        <v>40.9</v>
      </c>
      <c r="J40" s="3">
        <v>45.95</v>
      </c>
      <c r="K40" s="11">
        <f t="shared" si="8"/>
        <v>112.3471882640587</v>
      </c>
      <c r="L40" s="3">
        <v>0.45</v>
      </c>
      <c r="M40" s="3">
        <v>0.444</v>
      </c>
      <c r="N40" s="3">
        <f t="shared" si="9"/>
        <v>98.66666666666667</v>
      </c>
      <c r="O40" s="31"/>
    </row>
    <row r="41" spans="1:15" ht="25.5">
      <c r="A41" s="26" t="s">
        <v>74</v>
      </c>
      <c r="B41" s="27" t="s">
        <v>39</v>
      </c>
      <c r="C41" s="3">
        <v>66.7</v>
      </c>
      <c r="D41" s="10">
        <v>72.264</v>
      </c>
      <c r="E41" s="11">
        <f t="shared" si="6"/>
        <v>108.34182908545726</v>
      </c>
      <c r="F41" s="3">
        <v>0</v>
      </c>
      <c r="G41" s="4">
        <v>0</v>
      </c>
      <c r="H41" s="3">
        <v>0</v>
      </c>
      <c r="I41" s="3">
        <v>47.5</v>
      </c>
      <c r="J41" s="3">
        <v>40.99</v>
      </c>
      <c r="K41" s="3">
        <f t="shared" si="8"/>
        <v>86.29473684210527</v>
      </c>
      <c r="L41" s="3">
        <v>0.42</v>
      </c>
      <c r="M41" s="3">
        <v>0.593</v>
      </c>
      <c r="N41" s="11">
        <f t="shared" si="9"/>
        <v>141.1904761904762</v>
      </c>
      <c r="O41" s="31"/>
    </row>
    <row r="42" spans="1:15" ht="25.5">
      <c r="A42" s="26" t="s">
        <v>75</v>
      </c>
      <c r="B42" s="27" t="s">
        <v>40</v>
      </c>
      <c r="C42" s="3">
        <v>60.4</v>
      </c>
      <c r="D42" s="10">
        <v>50.42</v>
      </c>
      <c r="E42" s="3">
        <f t="shared" si="6"/>
        <v>83.47682119205298</v>
      </c>
      <c r="F42" s="3">
        <v>0</v>
      </c>
      <c r="G42" s="4">
        <v>23.7</v>
      </c>
      <c r="H42" s="11">
        <v>2370</v>
      </c>
      <c r="I42" s="3">
        <v>59.93</v>
      </c>
      <c r="J42" s="3">
        <v>4.162</v>
      </c>
      <c r="K42" s="3">
        <f t="shared" si="8"/>
        <v>6.944768897046555</v>
      </c>
      <c r="L42" s="3">
        <v>0.79</v>
      </c>
      <c r="M42" s="3">
        <v>0.88</v>
      </c>
      <c r="N42" s="11">
        <f t="shared" si="9"/>
        <v>111.39240506329114</v>
      </c>
      <c r="O42" s="31"/>
    </row>
    <row r="43" spans="1:15" ht="25.5">
      <c r="A43" s="26" t="s">
        <v>76</v>
      </c>
      <c r="B43" s="27" t="s">
        <v>41</v>
      </c>
      <c r="C43" s="3">
        <v>30.8</v>
      </c>
      <c r="D43" s="10">
        <v>28.4</v>
      </c>
      <c r="E43" s="3">
        <f>(D43/C43)*100</f>
        <v>92.20779220779221</v>
      </c>
      <c r="F43" s="3">
        <v>66.36</v>
      </c>
      <c r="G43" s="4">
        <v>68.01</v>
      </c>
      <c r="H43" s="11">
        <f t="shared" si="7"/>
        <v>102.4864376130199</v>
      </c>
      <c r="I43" s="3">
        <v>0</v>
      </c>
      <c r="J43" s="3">
        <v>0</v>
      </c>
      <c r="K43" s="3">
        <v>0</v>
      </c>
      <c r="L43" s="3">
        <v>0.26</v>
      </c>
      <c r="M43" s="3">
        <v>0.295</v>
      </c>
      <c r="N43" s="11">
        <f t="shared" si="9"/>
        <v>113.46153846153845</v>
      </c>
      <c r="O43" s="31"/>
    </row>
    <row r="44" spans="1:15" ht="25.5">
      <c r="A44" s="26" t="s">
        <v>77</v>
      </c>
      <c r="B44" s="27" t="s">
        <v>42</v>
      </c>
      <c r="C44" s="3">
        <v>295</v>
      </c>
      <c r="D44" s="10">
        <v>213.553</v>
      </c>
      <c r="E44" s="3">
        <f>(D44/C44)*100</f>
        <v>72.39084745762712</v>
      </c>
      <c r="F44" s="3">
        <v>444</v>
      </c>
      <c r="G44" s="4">
        <v>444</v>
      </c>
      <c r="H44" s="3">
        <f t="shared" si="7"/>
        <v>100</v>
      </c>
      <c r="I44" s="3">
        <v>0</v>
      </c>
      <c r="J44" s="3">
        <v>15.499</v>
      </c>
      <c r="K44" s="11">
        <v>1550</v>
      </c>
      <c r="L44" s="3">
        <v>14.05</v>
      </c>
      <c r="M44" s="3">
        <v>7.888</v>
      </c>
      <c r="N44" s="3">
        <f t="shared" si="9"/>
        <v>56.14234875444839</v>
      </c>
      <c r="O44" s="31"/>
    </row>
    <row r="45" spans="1:15" ht="38.25">
      <c r="A45" s="26" t="s">
        <v>92</v>
      </c>
      <c r="B45" s="27" t="s">
        <v>93</v>
      </c>
      <c r="C45" s="3">
        <v>8.14</v>
      </c>
      <c r="D45" s="10">
        <v>9</v>
      </c>
      <c r="E45" s="11">
        <f>(D45/C45)*100</f>
        <v>110.56511056511056</v>
      </c>
      <c r="F45" s="3">
        <v>166.06</v>
      </c>
      <c r="G45" s="4">
        <v>105.35</v>
      </c>
      <c r="H45" s="3">
        <f t="shared" si="7"/>
        <v>63.44092496687944</v>
      </c>
      <c r="I45" s="3">
        <v>0</v>
      </c>
      <c r="J45" s="3">
        <v>0</v>
      </c>
      <c r="K45" s="3">
        <v>0</v>
      </c>
      <c r="L45" s="3">
        <v>0.15</v>
      </c>
      <c r="M45" s="3">
        <v>0.189</v>
      </c>
      <c r="N45" s="11">
        <f t="shared" si="9"/>
        <v>126</v>
      </c>
      <c r="O45" s="31"/>
    </row>
    <row r="46" spans="1:15" ht="15">
      <c r="A46" s="28"/>
      <c r="B46" s="29" t="s">
        <v>94</v>
      </c>
      <c r="C46" s="30">
        <f>SUM(C9:C45)</f>
        <v>19734.566000000006</v>
      </c>
      <c r="D46" s="30">
        <f>SUM(D9:D45)</f>
        <v>17953.168</v>
      </c>
      <c r="E46" s="30"/>
      <c r="F46" s="30">
        <f>SUM(F9:F45)</f>
        <v>39588.485</v>
      </c>
      <c r="G46" s="30">
        <f>SUM(G9:G45)</f>
        <v>40501.060999999994</v>
      </c>
      <c r="H46" s="30"/>
      <c r="I46" s="30">
        <f>SUM(I9:I45)</f>
        <v>3485.43</v>
      </c>
      <c r="J46" s="30">
        <f>SUM(J9:J45)</f>
        <v>2781.213999999999</v>
      </c>
      <c r="K46" s="3"/>
      <c r="L46" s="30">
        <f>SUM(L9:L45)</f>
        <v>587.0649999999998</v>
      </c>
      <c r="M46" s="30">
        <f>SUM(M9:M45)</f>
        <v>500.46474000000006</v>
      </c>
      <c r="N46" s="3"/>
      <c r="O46" s="31"/>
    </row>
  </sheetData>
  <sheetProtection/>
  <autoFilter ref="A7:IV46"/>
  <mergeCells count="18">
    <mergeCell ref="B1:N1"/>
    <mergeCell ref="O5:O6"/>
    <mergeCell ref="B2:N2"/>
    <mergeCell ref="B3:N3"/>
    <mergeCell ref="B4:N4"/>
    <mergeCell ref="C5:E5"/>
    <mergeCell ref="F5:H5"/>
    <mergeCell ref="I5:K5"/>
    <mergeCell ref="L5:N5"/>
    <mergeCell ref="O30:O32"/>
    <mergeCell ref="A5:A6"/>
    <mergeCell ref="B5:B6"/>
    <mergeCell ref="O8:O24"/>
    <mergeCell ref="O26:O27"/>
    <mergeCell ref="O28:O29"/>
    <mergeCell ref="A8:B8"/>
    <mergeCell ref="O35:O36"/>
    <mergeCell ref="O37:O46"/>
  </mergeCells>
  <printOptions/>
  <pageMargins left="0.3937007874015748" right="0" top="0.3937007874015748" bottom="0" header="0" footer="0"/>
  <pageSetup fitToHeight="52" fitToWidth="1" horizontalDpi="600" verticalDpi="6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2.57421875" style="17" customWidth="1"/>
    <col min="2" max="2" width="17.00390625" style="17" customWidth="1"/>
    <col min="3" max="3" width="14.28125" style="17" customWidth="1"/>
    <col min="4" max="4" width="14.57421875" style="17" customWidth="1"/>
    <col min="5" max="5" width="16.8515625" style="17" customWidth="1"/>
    <col min="6" max="6" width="15.57421875" style="17" customWidth="1"/>
    <col min="7" max="7" width="16.28125" style="17" customWidth="1"/>
    <col min="8" max="8" width="14.57421875" style="17" customWidth="1"/>
    <col min="9" max="9" width="15.57421875" style="17" customWidth="1"/>
    <col min="10" max="10" width="16.140625" style="17" customWidth="1"/>
    <col min="11" max="11" width="14.57421875" style="17" customWidth="1"/>
    <col min="12" max="13" width="15.00390625" style="17" customWidth="1"/>
    <col min="14" max="16384" width="9.140625" style="17" customWidth="1"/>
  </cols>
  <sheetData>
    <row r="2" spans="2:11" ht="12.75">
      <c r="B2" s="20" t="s">
        <v>91</v>
      </c>
      <c r="C2" s="20">
        <v>2012</v>
      </c>
      <c r="D2" s="20">
        <v>2013</v>
      </c>
      <c r="E2" s="20">
        <v>2014</v>
      </c>
      <c r="F2" s="20">
        <v>2015</v>
      </c>
      <c r="G2" s="20">
        <v>2016</v>
      </c>
      <c r="H2" s="20">
        <v>2017</v>
      </c>
      <c r="I2" s="20">
        <v>2018</v>
      </c>
      <c r="J2" s="20">
        <v>2019</v>
      </c>
      <c r="K2" s="20">
        <v>2020</v>
      </c>
    </row>
    <row r="3" spans="1:12" ht="35.25" customHeight="1">
      <c r="A3" s="15" t="s">
        <v>90</v>
      </c>
      <c r="B3" s="25">
        <f>SUM(C3:K3)</f>
        <v>7626321.16</v>
      </c>
      <c r="C3" s="16">
        <f aca="true" t="shared" si="0" ref="C3:L3">SUM(C4:C7)</f>
        <v>133290</v>
      </c>
      <c r="D3" s="16">
        <f t="shared" si="0"/>
        <v>373533.42000000004</v>
      </c>
      <c r="E3" s="16">
        <f t="shared" si="0"/>
        <v>1613114.74</v>
      </c>
      <c r="F3" s="25">
        <f t="shared" si="0"/>
        <v>1105899</v>
      </c>
      <c r="G3" s="16">
        <f t="shared" si="0"/>
        <v>1001334</v>
      </c>
      <c r="H3" s="16">
        <f t="shared" si="0"/>
        <v>966420</v>
      </c>
      <c r="I3" s="16">
        <f t="shared" si="0"/>
        <v>630020</v>
      </c>
      <c r="J3" s="16">
        <f t="shared" si="0"/>
        <v>1171940</v>
      </c>
      <c r="K3" s="16">
        <f t="shared" si="0"/>
        <v>630770</v>
      </c>
      <c r="L3" s="17">
        <f t="shared" si="0"/>
        <v>7626321.16</v>
      </c>
    </row>
    <row r="4" spans="1:12" ht="12.75">
      <c r="A4" s="18" t="s">
        <v>86</v>
      </c>
      <c r="B4" s="16">
        <f>SUM(C4:K4)</f>
        <v>682609.55</v>
      </c>
      <c r="C4" s="19"/>
      <c r="D4" s="19">
        <v>189486.6</v>
      </c>
      <c r="E4" s="19">
        <f>(52880+12286.4)-4090</f>
        <v>61076.4</v>
      </c>
      <c r="F4" s="19">
        <f>55100+17072.65-3910</f>
        <v>68262.65</v>
      </c>
      <c r="G4" s="19">
        <f>66140+17833.9-4420</f>
        <v>79553.9</v>
      </c>
      <c r="H4" s="19">
        <v>77640</v>
      </c>
      <c r="I4" s="19">
        <v>59380</v>
      </c>
      <c r="J4" s="19">
        <v>82990</v>
      </c>
      <c r="K4" s="19">
        <v>64220</v>
      </c>
      <c r="L4" s="17">
        <f>SUM(C4:K4)</f>
        <v>682609.55</v>
      </c>
    </row>
    <row r="5" spans="1:12" ht="12.75">
      <c r="A5" s="18" t="s">
        <v>87</v>
      </c>
      <c r="B5" s="16">
        <f>SUM(C5:K5)</f>
        <v>1406310.45</v>
      </c>
      <c r="C5" s="19">
        <v>63370</v>
      </c>
      <c r="D5" s="19">
        <v>54218.6</v>
      </c>
      <c r="E5" s="19">
        <f>116270+1755.2-6730</f>
        <v>111295.2</v>
      </c>
      <c r="F5" s="19">
        <f>127240+2438.95-44290</f>
        <v>85388.95</v>
      </c>
      <c r="G5" s="19">
        <f>254800+2547.7-25890</f>
        <v>231457.7</v>
      </c>
      <c r="H5" s="19">
        <v>281700</v>
      </c>
      <c r="I5" s="19">
        <v>182520</v>
      </c>
      <c r="J5" s="19">
        <v>193940</v>
      </c>
      <c r="K5" s="19">
        <v>202420</v>
      </c>
      <c r="L5" s="17">
        <f>SUM(C5:K5)</f>
        <v>1406310.45</v>
      </c>
    </row>
    <row r="6" spans="1:12" ht="12.75">
      <c r="A6" s="18" t="s">
        <v>88</v>
      </c>
      <c r="B6" s="16">
        <f>SUM(C6:K6)</f>
        <v>1151787.28</v>
      </c>
      <c r="C6" s="19">
        <v>63320</v>
      </c>
      <c r="D6" s="19">
        <v>85113.58</v>
      </c>
      <c r="E6" s="19">
        <f>209010+3510.4-17620</f>
        <v>194900.4</v>
      </c>
      <c r="F6" s="19">
        <f>183440+4877.9-16790</f>
        <v>171527.9</v>
      </c>
      <c r="G6" s="19">
        <f>152480+5095.4-12370</f>
        <v>145205.4</v>
      </c>
      <c r="H6" s="19">
        <v>146150</v>
      </c>
      <c r="I6" s="19">
        <v>121790</v>
      </c>
      <c r="J6" s="19">
        <v>120180</v>
      </c>
      <c r="K6" s="19">
        <v>103600</v>
      </c>
      <c r="L6" s="17">
        <f>SUM(C6:K6)</f>
        <v>1151787.28</v>
      </c>
    </row>
    <row r="7" spans="1:12" ht="12.75">
      <c r="A7" s="18" t="s">
        <v>89</v>
      </c>
      <c r="B7" s="25">
        <f>SUM(C7:K7)</f>
        <v>4385613.88</v>
      </c>
      <c r="C7" s="19">
        <v>6600</v>
      </c>
      <c r="D7" s="19">
        <v>44714.64</v>
      </c>
      <c r="E7" s="19">
        <f>1236900.74+17552-8610</f>
        <v>1245842.74</v>
      </c>
      <c r="F7" s="24">
        <f>759860+24389.5-3530</f>
        <v>780719.5</v>
      </c>
      <c r="G7" s="19">
        <f>526030+25477-6390</f>
        <v>545117</v>
      </c>
      <c r="H7" s="19">
        <v>460930</v>
      </c>
      <c r="I7" s="19">
        <v>266330</v>
      </c>
      <c r="J7" s="19">
        <v>774830</v>
      </c>
      <c r="K7" s="19">
        <v>260530</v>
      </c>
      <c r="L7" s="17">
        <f>SUM(C7:K7)</f>
        <v>4385613.88</v>
      </c>
    </row>
    <row r="22" ht="12.75">
      <c r="C22" s="17">
        <f>12286.4+17072.65+17833.9+1755.2+2438.95+2547.7+3510.4+4877.9+5095.4+17552+24389.5+25477</f>
        <v>134837</v>
      </c>
    </row>
    <row r="23" ht="12.75">
      <c r="C23" s="17">
        <f>4090+3910+4420+6730+44290+25890+17620+16790+12370+8610+3530+6390</f>
        <v>154640</v>
      </c>
    </row>
    <row r="24" ht="12.75">
      <c r="C24" s="23">
        <f>7646124.16+C22-C23</f>
        <v>7626321.16</v>
      </c>
    </row>
  </sheetData>
  <sheetProtection/>
  <printOptions/>
  <pageMargins left="0" right="0" top="0.15748031496062992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Klimenko</cp:lastModifiedBy>
  <cp:lastPrinted>2014-02-18T12:06:47Z</cp:lastPrinted>
  <dcterms:created xsi:type="dcterms:W3CDTF">1996-10-08T23:32:33Z</dcterms:created>
  <dcterms:modified xsi:type="dcterms:W3CDTF">2014-02-18T12:08:13Z</dcterms:modified>
  <cp:category/>
  <cp:version/>
  <cp:contentType/>
  <cp:contentStatus/>
</cp:coreProperties>
</file>